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ll\OneDrive\Documentos\Curso Preparación Examen PMP\Cursos 2022\Fundamentos Gestion de Proyectos desde cero\Analisis en Excel\"/>
    </mc:Choice>
  </mc:AlternateContent>
  <xr:revisionPtr revIDLastSave="0" documentId="13_ncr:1_{24A34F16-4260-4AD3-874E-74C4AA2294D7}" xr6:coauthVersionLast="47" xr6:coauthVersionMax="47" xr10:uidLastSave="{00000000-0000-0000-0000-000000000000}"/>
  <bookViews>
    <workbookView xWindow="-120" yWindow="-120" windowWidth="29040" windowHeight="15720" xr2:uid="{28282061-29D6-47A3-8395-F46A5FFBCBF3}"/>
  </bookViews>
  <sheets>
    <sheet name="Ejemplo Comple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" l="1"/>
  <c r="M27" i="2"/>
  <c r="E14" i="2"/>
  <c r="F14" i="2"/>
  <c r="G14" i="2"/>
  <c r="H14" i="2"/>
  <c r="I14" i="2"/>
  <c r="J14" i="2"/>
  <c r="K14" i="2"/>
  <c r="L14" i="2"/>
  <c r="M14" i="2"/>
  <c r="D14" i="2"/>
  <c r="E13" i="2"/>
  <c r="F13" i="2"/>
  <c r="G13" i="2"/>
  <c r="H13" i="2"/>
  <c r="I13" i="2"/>
  <c r="J13" i="2"/>
  <c r="K13" i="2"/>
  <c r="L13" i="2"/>
  <c r="M13" i="2"/>
  <c r="D13" i="2"/>
  <c r="D11" i="2"/>
  <c r="C26" i="2" s="1"/>
  <c r="C28" i="2" s="1"/>
  <c r="E8" i="2"/>
  <c r="E9" i="2" s="1"/>
  <c r="F8" i="2" l="1"/>
  <c r="E11" i="2"/>
  <c r="D26" i="2" s="1"/>
  <c r="D17" i="2"/>
  <c r="D18" i="2" s="1"/>
  <c r="D19" i="2" s="1"/>
  <c r="D28" i="2" s="1"/>
  <c r="E17" i="2" l="1"/>
  <c r="F11" i="2"/>
  <c r="E26" i="2" s="1"/>
  <c r="F9" i="2"/>
  <c r="G8" i="2"/>
  <c r="G11" i="2" l="1"/>
  <c r="F26" i="2" s="1"/>
  <c r="G9" i="2"/>
  <c r="G17" i="2" s="1"/>
  <c r="H8" i="2"/>
  <c r="F17" i="2"/>
  <c r="E18" i="2"/>
  <c r="E19" i="2" s="1"/>
  <c r="E28" i="2" s="1"/>
  <c r="I8" i="2" l="1"/>
  <c r="H11" i="2"/>
  <c r="G26" i="2" s="1"/>
  <c r="H9" i="2"/>
  <c r="H17" i="2" s="1"/>
  <c r="F18" i="2"/>
  <c r="F19" i="2" s="1"/>
  <c r="F28" i="2" s="1"/>
  <c r="G18" i="2"/>
  <c r="G19" i="2" s="1"/>
  <c r="G28" i="2" s="1"/>
  <c r="H18" i="2" l="1"/>
  <c r="H19" i="2" s="1"/>
  <c r="J8" i="2"/>
  <c r="I9" i="2"/>
  <c r="I11" i="2"/>
  <c r="H26" i="2" s="1"/>
  <c r="H28" i="2" l="1"/>
  <c r="I17" i="2"/>
  <c r="K8" i="2"/>
  <c r="J11" i="2"/>
  <c r="I26" i="2" s="1"/>
  <c r="J9" i="2"/>
  <c r="J17" i="2" s="1"/>
  <c r="L8" i="2" l="1"/>
  <c r="K9" i="2"/>
  <c r="K11" i="2"/>
  <c r="J26" i="2" s="1"/>
  <c r="J18" i="2"/>
  <c r="J19" i="2" s="1"/>
  <c r="I18" i="2"/>
  <c r="I19" i="2" s="1"/>
  <c r="I28" i="2" s="1"/>
  <c r="J28" i="2" l="1"/>
  <c r="K17" i="2"/>
  <c r="M8" i="2"/>
  <c r="L9" i="2"/>
  <c r="L11" i="2"/>
  <c r="K26" i="2" s="1"/>
  <c r="L17" i="2" l="1"/>
  <c r="L18" i="2"/>
  <c r="L19" i="2" s="1"/>
  <c r="K18" i="2"/>
  <c r="K19" i="2" s="1"/>
  <c r="K28" i="2" s="1"/>
  <c r="M11" i="2"/>
  <c r="L26" i="2" s="1"/>
  <c r="M26" i="2" s="1"/>
  <c r="M9" i="2"/>
  <c r="M17" i="2" s="1"/>
  <c r="L28" i="2" l="1"/>
  <c r="M18" i="2"/>
  <c r="M19" i="2" s="1"/>
  <c r="M28" i="2" s="1"/>
  <c r="F31" i="2" l="1"/>
  <c r="F30" i="2"/>
</calcChain>
</file>

<file path=xl/sharedStrings.xml><?xml version="1.0" encoding="utf-8"?>
<sst xmlns="http://schemas.openxmlformats.org/spreadsheetml/2006/main" count="35" uniqueCount="32">
  <si>
    <t>Valor de desecho</t>
  </si>
  <si>
    <t>Terreno</t>
  </si>
  <si>
    <t>Maquinaria</t>
  </si>
  <si>
    <t>Capital de Trabajo</t>
  </si>
  <si>
    <t>Ingreso</t>
  </si>
  <si>
    <t>Venta de Maq.</t>
  </si>
  <si>
    <t>Costos Variables</t>
  </si>
  <si>
    <t>Costos Fijos</t>
  </si>
  <si>
    <t>Depre. Maq</t>
  </si>
  <si>
    <t>Depre. Const</t>
  </si>
  <si>
    <t>Producción</t>
  </si>
  <si>
    <t>Valor de Libro</t>
  </si>
  <si>
    <t>Impuestos</t>
  </si>
  <si>
    <t>Utilidad antes imp</t>
  </si>
  <si>
    <t>Utililidad Neta</t>
  </si>
  <si>
    <t>Contrucción</t>
  </si>
  <si>
    <t>Flujo de proyecto</t>
  </si>
  <si>
    <t>VAN</t>
  </si>
  <si>
    <t>TIR</t>
  </si>
  <si>
    <t>Tasa de descuento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</si>
  <si>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</si>
  <si>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</si>
  <si>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</si>
  <si>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</si>
  <si>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</si>
  <si>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</si>
  <si>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</si>
  <si>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</si>
  <si>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</si>
  <si>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</si>
  <si>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</si>
  <si>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ANÁLISIS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</si>
</sst>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&quot;$&quot;\-#,##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9" fontId="0" fillId="0" borderId="0" xfId="0" applyNumberFormat="1"/>
    <xf numFmtId="0" fontId="3" fillId="0" borderId="0" xfId="0" applyFont="1"/>
    <xf numFmtId="9" fontId="3" fillId="0" borderId="0" xfId="0" applyNumberFormat="1" applyFont="1"/>
    <xf numFmtId="6" fontId="3" fillId="0" borderId="1" xfId="0" applyNumberFormat="1" applyFont="1" applyBorder="1"/>
    <xf numFmtId="6" fontId="3" fillId="0" borderId="0" xfId="0" applyNumberFormat="1" applyFont="1"/>
    <xf numFmtId="0" fontId="2" fillId="0" borderId="0" xfId="0" applyFont="1"/>
    <xf numFmtId="0" fontId="4" fillId="0" borderId="0" xfId="0" applyFont="1"/>
    <xf numFmtId="6" fontId="2" fillId="3" borderId="5" xfId="0" applyNumberFormat="1" applyFont="1" applyFill="1" applyBorder="1"/>
    <xf numFmtId="6" fontId="2" fillId="0" borderId="5" xfId="0" applyNumberFormat="1" applyFont="1" applyBorder="1"/>
    <xf numFmtId="6" fontId="3" fillId="0" borderId="6" xfId="0" applyNumberFormat="1" applyFont="1" applyBorder="1"/>
    <xf numFmtId="0" fontId="2" fillId="0" borderId="5" xfId="0" applyFont="1" applyBorder="1"/>
    <xf numFmtId="6" fontId="2" fillId="2" borderId="5" xfId="0" applyNumberFormat="1" applyFont="1" applyFill="1" applyBorder="1"/>
    <xf numFmtId="6" fontId="2" fillId="0" borderId="7" xfId="0" applyNumberFormat="1" applyFont="1" applyBorder="1"/>
    <xf numFmtId="6" fontId="2" fillId="0" borderId="8" xfId="0" applyNumberFormat="1" applyFont="1" applyBorder="1"/>
    <xf numFmtId="6" fontId="2" fillId="0" borderId="9" xfId="0" applyNumberFormat="1" applyFont="1" applyBorder="1"/>
    <xf numFmtId="0" fontId="3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6" fontId="3" fillId="3" borderId="1" xfId="0" applyNumberFormat="1" applyFont="1" applyFill="1" applyBorder="1"/>
    <xf numFmtId="1" fontId="3" fillId="3" borderId="1" xfId="0" applyNumberFormat="1" applyFont="1" applyFill="1" applyBorder="1"/>
    <xf numFmtId="1" fontId="3" fillId="3" borderId="6" xfId="0" applyNumberFormat="1" applyFont="1" applyFill="1" applyBorder="1"/>
    <xf numFmtId="6" fontId="3" fillId="2" borderId="1" xfId="0" applyNumberFormat="1" applyFont="1" applyFill="1" applyBorder="1"/>
    <xf numFmtId="6" fontId="3" fillId="2" borderId="6" xfId="0" applyNumberFormat="1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A4BD1-8B9A-41C6-820C-918590D9DEA9}">
  <dimension ref="B4:M31"/>
  <sheetViews>
    <sheetView tabSelected="1" topLeftCell="A4" zoomScale="130" zoomScaleNormal="130" workbookViewId="0">
      <selection activeCell="H32" sqref="H32"/>
    </sheetView>
  </sheetViews>
  <sheetFormatPr baseColWidth="10" defaultRowHeight="15" x14ac:dyDescent="0.25"/>
  <cols>
    <col min="1" max="1" width="32.85546875" customWidth="1"/>
    <col min="2" max="2" width="21.7109375" customWidth="1"/>
  </cols>
  <sheetData>
    <row r="4" spans="2:13" ht="27.75" customHeight="1" thickBot="1" x14ac:dyDescent="0.3"/>
    <row r="5" spans="2:13" ht="16.5" customHeight="1" x14ac:dyDescent="0.25">
      <c r="B5" s="24" t="s">
        <v>31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2:13" ht="11.25" customHeight="1" thickBot="1" x14ac:dyDescent="0.3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2:13" x14ac:dyDescent="0.25">
      <c r="B7" s="16"/>
      <c r="C7" s="17" t="s">
        <v>20</v>
      </c>
      <c r="D7" s="17" t="s">
        <v>21</v>
      </c>
      <c r="E7" s="17" t="s">
        <v>22</v>
      </c>
      <c r="F7" s="17" t="s">
        <v>23</v>
      </c>
      <c r="G7" s="17" t="s">
        <v>24</v>
      </c>
      <c r="H7" s="17" t="s">
        <v>25</v>
      </c>
      <c r="I7" s="17" t="s">
        <v>26</v>
      </c>
      <c r="J7" s="17" t="s">
        <v>27</v>
      </c>
      <c r="K7" s="17" t="s">
        <v>28</v>
      </c>
      <c r="L7" s="17" t="s">
        <v>29</v>
      </c>
      <c r="M7" s="18" t="s">
        <v>30</v>
      </c>
    </row>
    <row r="8" spans="2:13" x14ac:dyDescent="0.25">
      <c r="B8" s="8" t="s">
        <v>10</v>
      </c>
      <c r="C8" s="19"/>
      <c r="D8" s="20">
        <v>1500</v>
      </c>
      <c r="E8" s="20">
        <f>+D8*1.2</f>
        <v>1800</v>
      </c>
      <c r="F8" s="20">
        <f>+E8*1.05</f>
        <v>1890</v>
      </c>
      <c r="G8" s="20">
        <f>+F8*1.02</f>
        <v>1927.8</v>
      </c>
      <c r="H8" s="20">
        <f t="shared" ref="H8:M8" si="0">+G8*1.02</f>
        <v>1966.356</v>
      </c>
      <c r="I8" s="20">
        <f t="shared" si="0"/>
        <v>2005.6831199999999</v>
      </c>
      <c r="J8" s="20">
        <f t="shared" si="0"/>
        <v>2045.7967824</v>
      </c>
      <c r="K8" s="20">
        <f t="shared" si="0"/>
        <v>2086.7127180480002</v>
      </c>
      <c r="L8" s="20">
        <f t="shared" si="0"/>
        <v>2128.4469724089604</v>
      </c>
      <c r="M8" s="21">
        <f t="shared" si="0"/>
        <v>2171.0159118571396</v>
      </c>
    </row>
    <row r="9" spans="2:13" x14ac:dyDescent="0.25">
      <c r="B9" s="9" t="s">
        <v>4</v>
      </c>
      <c r="C9" s="4"/>
      <c r="D9" s="4">
        <f>+D8*100</f>
        <v>150000</v>
      </c>
      <c r="E9" s="4">
        <f t="shared" ref="E9:F9" si="1">+E8*100</f>
        <v>180000</v>
      </c>
      <c r="F9" s="4">
        <f t="shared" si="1"/>
        <v>189000</v>
      </c>
      <c r="G9" s="4">
        <f>+G8*110</f>
        <v>212058</v>
      </c>
      <c r="H9" s="4">
        <f t="shared" ref="H9:M9" si="2">+H8*110</f>
        <v>216299.16</v>
      </c>
      <c r="I9" s="4">
        <f t="shared" si="2"/>
        <v>220625.14319999999</v>
      </c>
      <c r="J9" s="4">
        <f t="shared" si="2"/>
        <v>225037.646064</v>
      </c>
      <c r="K9" s="4">
        <f t="shared" si="2"/>
        <v>229538.39898528002</v>
      </c>
      <c r="L9" s="4">
        <f t="shared" si="2"/>
        <v>234129.16696498563</v>
      </c>
      <c r="M9" s="10">
        <f t="shared" si="2"/>
        <v>238811.75030428535</v>
      </c>
    </row>
    <row r="10" spans="2:13" x14ac:dyDescent="0.25">
      <c r="B10" s="9" t="s">
        <v>5</v>
      </c>
      <c r="C10" s="4"/>
      <c r="D10" s="4"/>
      <c r="E10" s="4"/>
      <c r="F10" s="4"/>
      <c r="G10" s="4"/>
      <c r="H10" s="4"/>
      <c r="I10" s="4">
        <v>50000</v>
      </c>
      <c r="J10" s="4"/>
      <c r="K10" s="4"/>
      <c r="L10" s="4"/>
      <c r="M10" s="10"/>
    </row>
    <row r="11" spans="2:13" x14ac:dyDescent="0.25">
      <c r="B11" s="9" t="s">
        <v>6</v>
      </c>
      <c r="C11" s="4"/>
      <c r="D11" s="4">
        <f>-30*D8</f>
        <v>-45000</v>
      </c>
      <c r="E11" s="4">
        <f t="shared" ref="E11:M11" si="3">-30*E8</f>
        <v>-54000</v>
      </c>
      <c r="F11" s="4">
        <f t="shared" si="3"/>
        <v>-56700</v>
      </c>
      <c r="G11" s="4">
        <f t="shared" si="3"/>
        <v>-57834</v>
      </c>
      <c r="H11" s="4">
        <f t="shared" si="3"/>
        <v>-58990.68</v>
      </c>
      <c r="I11" s="4">
        <f t="shared" si="3"/>
        <v>-60170.493599999994</v>
      </c>
      <c r="J11" s="4">
        <f t="shared" si="3"/>
        <v>-61373.903471999998</v>
      </c>
      <c r="K11" s="4">
        <f t="shared" si="3"/>
        <v>-62601.381541440001</v>
      </c>
      <c r="L11" s="4">
        <f t="shared" si="3"/>
        <v>-63853.40917226881</v>
      </c>
      <c r="M11" s="10">
        <f t="shared" si="3"/>
        <v>-65130.477355714189</v>
      </c>
    </row>
    <row r="12" spans="2:13" x14ac:dyDescent="0.25">
      <c r="B12" s="9" t="s">
        <v>7</v>
      </c>
      <c r="C12" s="4"/>
      <c r="D12" s="4">
        <v>-20000</v>
      </c>
      <c r="E12" s="4">
        <v>-20000</v>
      </c>
      <c r="F12" s="4">
        <v>-20000</v>
      </c>
      <c r="G12" s="4">
        <v>-20000</v>
      </c>
      <c r="H12" s="4">
        <v>-20000</v>
      </c>
      <c r="I12" s="4">
        <v>-20000</v>
      </c>
      <c r="J12" s="4">
        <v>-20000</v>
      </c>
      <c r="K12" s="4">
        <v>-20000</v>
      </c>
      <c r="L12" s="4">
        <v>-20000</v>
      </c>
      <c r="M12" s="10">
        <v>-20000</v>
      </c>
    </row>
    <row r="13" spans="2:13" x14ac:dyDescent="0.25">
      <c r="B13" s="9" t="s">
        <v>9</v>
      </c>
      <c r="C13" s="4"/>
      <c r="D13" s="4">
        <f>-200000/40</f>
        <v>-5000</v>
      </c>
      <c r="E13" s="4">
        <f t="shared" ref="E13:M13" si="4">-200000/40</f>
        <v>-5000</v>
      </c>
      <c r="F13" s="4">
        <f t="shared" si="4"/>
        <v>-5000</v>
      </c>
      <c r="G13" s="4">
        <f t="shared" si="4"/>
        <v>-5000</v>
      </c>
      <c r="H13" s="4">
        <f t="shared" si="4"/>
        <v>-5000</v>
      </c>
      <c r="I13" s="4">
        <f t="shared" si="4"/>
        <v>-5000</v>
      </c>
      <c r="J13" s="4">
        <f t="shared" si="4"/>
        <v>-5000</v>
      </c>
      <c r="K13" s="4">
        <f t="shared" si="4"/>
        <v>-5000</v>
      </c>
      <c r="L13" s="4">
        <f t="shared" si="4"/>
        <v>-5000</v>
      </c>
      <c r="M13" s="10">
        <f t="shared" si="4"/>
        <v>-5000</v>
      </c>
    </row>
    <row r="14" spans="2:13" x14ac:dyDescent="0.25">
      <c r="B14" s="9" t="s">
        <v>8</v>
      </c>
      <c r="C14" s="4"/>
      <c r="D14" s="4">
        <f>-100000/10</f>
        <v>-10000</v>
      </c>
      <c r="E14" s="4">
        <f t="shared" ref="E14:M14" si="5">-100000/10</f>
        <v>-10000</v>
      </c>
      <c r="F14" s="4">
        <f t="shared" si="5"/>
        <v>-10000</v>
      </c>
      <c r="G14" s="4">
        <f t="shared" si="5"/>
        <v>-10000</v>
      </c>
      <c r="H14" s="4">
        <f t="shared" si="5"/>
        <v>-10000</v>
      </c>
      <c r="I14" s="4">
        <f t="shared" si="5"/>
        <v>-10000</v>
      </c>
      <c r="J14" s="4">
        <f t="shared" si="5"/>
        <v>-10000</v>
      </c>
      <c r="K14" s="4">
        <f t="shared" si="5"/>
        <v>-10000</v>
      </c>
      <c r="L14" s="4">
        <f t="shared" si="5"/>
        <v>-10000</v>
      </c>
      <c r="M14" s="10">
        <f t="shared" si="5"/>
        <v>-10000</v>
      </c>
    </row>
    <row r="15" spans="2:13" x14ac:dyDescent="0.25">
      <c r="B15" s="9" t="s">
        <v>11</v>
      </c>
      <c r="C15" s="4"/>
      <c r="D15" s="4"/>
      <c r="E15" s="4"/>
      <c r="F15" s="4"/>
      <c r="G15" s="4"/>
      <c r="H15" s="4"/>
      <c r="I15" s="4">
        <v>-40000</v>
      </c>
      <c r="J15" s="4"/>
      <c r="K15" s="4"/>
      <c r="L15" s="4"/>
      <c r="M15" s="10"/>
    </row>
    <row r="16" spans="2:13" x14ac:dyDescent="0.25">
      <c r="B16" s="11"/>
      <c r="C16" s="4"/>
      <c r="D16" s="4"/>
      <c r="E16" s="4"/>
      <c r="F16" s="4"/>
      <c r="G16" s="4"/>
      <c r="H16" s="4"/>
      <c r="I16" s="4"/>
      <c r="J16" s="4"/>
      <c r="K16" s="4"/>
      <c r="L16" s="4"/>
      <c r="M16" s="10"/>
    </row>
    <row r="17" spans="2:13" x14ac:dyDescent="0.25">
      <c r="B17" s="12" t="s">
        <v>13</v>
      </c>
      <c r="C17" s="22"/>
      <c r="D17" s="22">
        <f>+D9+D11+D12+D13+D14</f>
        <v>70000</v>
      </c>
      <c r="E17" s="22">
        <f t="shared" ref="E17:M17" si="6">+E9+E11+E12+E13+E14</f>
        <v>91000</v>
      </c>
      <c r="F17" s="22">
        <f t="shared" si="6"/>
        <v>97300</v>
      </c>
      <c r="G17" s="22">
        <f t="shared" si="6"/>
        <v>119224</v>
      </c>
      <c r="H17" s="22">
        <f t="shared" si="6"/>
        <v>122308.48000000001</v>
      </c>
      <c r="I17" s="22">
        <f t="shared" si="6"/>
        <v>125454.6496</v>
      </c>
      <c r="J17" s="22">
        <f t="shared" si="6"/>
        <v>128663.742592</v>
      </c>
      <c r="K17" s="22">
        <f t="shared" si="6"/>
        <v>131937.01744384001</v>
      </c>
      <c r="L17" s="22">
        <f t="shared" si="6"/>
        <v>135275.75779271682</v>
      </c>
      <c r="M17" s="23">
        <f t="shared" si="6"/>
        <v>138681.27294857116</v>
      </c>
    </row>
    <row r="18" spans="2:13" x14ac:dyDescent="0.25">
      <c r="B18" s="9" t="s">
        <v>12</v>
      </c>
      <c r="C18" s="4"/>
      <c r="D18" s="4">
        <f>-D17*0.17</f>
        <v>-11900</v>
      </c>
      <c r="E18" s="4">
        <f t="shared" ref="E18:M18" si="7">-E17*0.17</f>
        <v>-15470.000000000002</v>
      </c>
      <c r="F18" s="4">
        <f t="shared" si="7"/>
        <v>-16541</v>
      </c>
      <c r="G18" s="4">
        <f t="shared" si="7"/>
        <v>-20268.080000000002</v>
      </c>
      <c r="H18" s="4">
        <f t="shared" si="7"/>
        <v>-20792.441600000002</v>
      </c>
      <c r="I18" s="4">
        <f t="shared" si="7"/>
        <v>-21327.290432000002</v>
      </c>
      <c r="J18" s="4">
        <f t="shared" si="7"/>
        <v>-21872.836240640001</v>
      </c>
      <c r="K18" s="4">
        <f t="shared" si="7"/>
        <v>-22429.292965452805</v>
      </c>
      <c r="L18" s="4">
        <f t="shared" si="7"/>
        <v>-22996.878824761861</v>
      </c>
      <c r="M18" s="10">
        <f t="shared" si="7"/>
        <v>-23575.8164012571</v>
      </c>
    </row>
    <row r="19" spans="2:13" x14ac:dyDescent="0.25">
      <c r="B19" s="9" t="s">
        <v>14</v>
      </c>
      <c r="C19" s="4"/>
      <c r="D19" s="4">
        <f>+D17+D18</f>
        <v>58100</v>
      </c>
      <c r="E19" s="4">
        <f t="shared" ref="E19:M19" si="8">+E17+E18</f>
        <v>75530</v>
      </c>
      <c r="F19" s="4">
        <f t="shared" si="8"/>
        <v>80759</v>
      </c>
      <c r="G19" s="4">
        <f t="shared" si="8"/>
        <v>98955.92</v>
      </c>
      <c r="H19" s="4">
        <f t="shared" si="8"/>
        <v>101516.0384</v>
      </c>
      <c r="I19" s="4">
        <f t="shared" si="8"/>
        <v>104127.359168</v>
      </c>
      <c r="J19" s="4">
        <f t="shared" si="8"/>
        <v>106790.90635136</v>
      </c>
      <c r="K19" s="4">
        <f t="shared" si="8"/>
        <v>109507.72447838722</v>
      </c>
      <c r="L19" s="4">
        <f t="shared" si="8"/>
        <v>112278.87896795495</v>
      </c>
      <c r="M19" s="10">
        <f t="shared" si="8"/>
        <v>115105.45654731407</v>
      </c>
    </row>
    <row r="20" spans="2:13" x14ac:dyDescent="0.25">
      <c r="B20" s="9" t="s">
        <v>9</v>
      </c>
      <c r="C20" s="4"/>
      <c r="D20" s="4">
        <v>5000</v>
      </c>
      <c r="E20" s="4">
        <v>5000</v>
      </c>
      <c r="F20" s="4">
        <v>5000</v>
      </c>
      <c r="G20" s="4">
        <v>5000</v>
      </c>
      <c r="H20" s="4">
        <v>5000</v>
      </c>
      <c r="I20" s="4">
        <v>5000</v>
      </c>
      <c r="J20" s="4">
        <v>5000</v>
      </c>
      <c r="K20" s="4">
        <v>5000</v>
      </c>
      <c r="L20" s="4">
        <v>5000</v>
      </c>
      <c r="M20" s="10">
        <v>5000</v>
      </c>
    </row>
    <row r="21" spans="2:13" x14ac:dyDescent="0.25">
      <c r="B21" s="9" t="s">
        <v>8</v>
      </c>
      <c r="C21" s="4"/>
      <c r="D21" s="4">
        <v>10000</v>
      </c>
      <c r="E21" s="4">
        <v>10000</v>
      </c>
      <c r="F21" s="4">
        <v>10000</v>
      </c>
      <c r="G21" s="4">
        <v>10000</v>
      </c>
      <c r="H21" s="4">
        <v>10000</v>
      </c>
      <c r="I21" s="4">
        <v>10000</v>
      </c>
      <c r="J21" s="4">
        <v>10000</v>
      </c>
      <c r="K21" s="4">
        <v>10000</v>
      </c>
      <c r="L21" s="4">
        <v>10000</v>
      </c>
      <c r="M21" s="10">
        <v>10000</v>
      </c>
    </row>
    <row r="22" spans="2:13" x14ac:dyDescent="0.25">
      <c r="B22" s="9" t="s">
        <v>11</v>
      </c>
      <c r="C22" s="4"/>
      <c r="D22" s="4"/>
      <c r="E22" s="4"/>
      <c r="F22" s="4"/>
      <c r="G22" s="4"/>
      <c r="H22" s="4"/>
      <c r="I22" s="4">
        <v>40000</v>
      </c>
      <c r="J22" s="4"/>
      <c r="K22" s="4"/>
      <c r="L22" s="4"/>
      <c r="M22" s="10"/>
    </row>
    <row r="23" spans="2:13" x14ac:dyDescent="0.25">
      <c r="B23" s="9" t="s">
        <v>1</v>
      </c>
      <c r="C23" s="4">
        <v>-80000</v>
      </c>
      <c r="D23" s="4"/>
      <c r="E23" s="4"/>
      <c r="F23" s="4"/>
      <c r="G23" s="4"/>
      <c r="H23" s="4"/>
      <c r="I23" s="4"/>
      <c r="J23" s="4"/>
      <c r="K23" s="4"/>
      <c r="L23" s="4"/>
      <c r="M23" s="10"/>
    </row>
    <row r="24" spans="2:13" x14ac:dyDescent="0.25">
      <c r="B24" s="9" t="s">
        <v>15</v>
      </c>
      <c r="C24" s="4">
        <v>-200000</v>
      </c>
      <c r="D24" s="4"/>
      <c r="E24" s="4"/>
      <c r="F24" s="4"/>
      <c r="G24" s="4"/>
      <c r="H24" s="4"/>
      <c r="I24" s="4"/>
      <c r="J24" s="4"/>
      <c r="K24" s="4"/>
      <c r="L24" s="4"/>
      <c r="M24" s="10"/>
    </row>
    <row r="25" spans="2:13" x14ac:dyDescent="0.25">
      <c r="B25" s="9" t="s">
        <v>2</v>
      </c>
      <c r="C25" s="4">
        <v>-100000</v>
      </c>
      <c r="D25" s="4"/>
      <c r="E25" s="4"/>
      <c r="F25" s="4"/>
      <c r="G25" s="4"/>
      <c r="H25" s="4"/>
      <c r="I25" s="4">
        <v>-100000</v>
      </c>
      <c r="J25" s="4"/>
      <c r="K25" s="4"/>
      <c r="L25" s="4"/>
      <c r="M25" s="10"/>
    </row>
    <row r="26" spans="2:13" x14ac:dyDescent="0.25">
      <c r="B26" s="9" t="s">
        <v>3</v>
      </c>
      <c r="C26" s="4">
        <f>+(D11+D12)/2</f>
        <v>-32500</v>
      </c>
      <c r="D26" s="4">
        <f>+(E11-D11)/2</f>
        <v>-4500</v>
      </c>
      <c r="E26" s="4">
        <f t="shared" ref="E26:L26" si="9">+(F11-E11)/2</f>
        <v>-1350</v>
      </c>
      <c r="F26" s="4">
        <f t="shared" si="9"/>
        <v>-567</v>
      </c>
      <c r="G26" s="4">
        <f t="shared" si="9"/>
        <v>-578.34000000000015</v>
      </c>
      <c r="H26" s="4">
        <f t="shared" si="9"/>
        <v>-589.90679999999702</v>
      </c>
      <c r="I26" s="4">
        <f t="shared" si="9"/>
        <v>-601.70493600000191</v>
      </c>
      <c r="J26" s="4">
        <f t="shared" si="9"/>
        <v>-613.73903472000165</v>
      </c>
      <c r="K26" s="4">
        <f t="shared" si="9"/>
        <v>-626.01381541440423</v>
      </c>
      <c r="L26" s="4">
        <f t="shared" si="9"/>
        <v>-638.53409172268948</v>
      </c>
      <c r="M26" s="10">
        <f>+-SUM(C26:L26)</f>
        <v>42565.238677857094</v>
      </c>
    </row>
    <row r="27" spans="2:13" x14ac:dyDescent="0.25">
      <c r="B27" s="9" t="s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10">
        <f>80000+150000+60000</f>
        <v>290000</v>
      </c>
    </row>
    <row r="28" spans="2:13" ht="15.75" thickBot="1" x14ac:dyDescent="0.3">
      <c r="B28" s="13" t="s">
        <v>16</v>
      </c>
      <c r="C28" s="14">
        <f>+SUM(C19:C27)</f>
        <v>-412500</v>
      </c>
      <c r="D28" s="14">
        <f t="shared" ref="D28:M28" si="10">+SUM(D19:D27)</f>
        <v>68600</v>
      </c>
      <c r="E28" s="14">
        <f t="shared" si="10"/>
        <v>89180</v>
      </c>
      <c r="F28" s="14">
        <f t="shared" si="10"/>
        <v>95192</v>
      </c>
      <c r="G28" s="14">
        <f t="shared" si="10"/>
        <v>113377.58</v>
      </c>
      <c r="H28" s="14">
        <f t="shared" si="10"/>
        <v>115926.13160000001</v>
      </c>
      <c r="I28" s="14">
        <f t="shared" si="10"/>
        <v>58525.654231999993</v>
      </c>
      <c r="J28" s="14">
        <f t="shared" si="10"/>
        <v>121177.16731664</v>
      </c>
      <c r="K28" s="14">
        <f t="shared" si="10"/>
        <v>123881.71066297281</v>
      </c>
      <c r="L28" s="14">
        <f t="shared" si="10"/>
        <v>126640.34487623227</v>
      </c>
      <c r="M28" s="15">
        <f t="shared" si="10"/>
        <v>462670.69522517116</v>
      </c>
    </row>
    <row r="29" spans="2:13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x14ac:dyDescent="0.25">
      <c r="B30" s="6" t="s">
        <v>19</v>
      </c>
      <c r="C30" s="3">
        <v>0.2</v>
      </c>
      <c r="D30" s="2"/>
      <c r="E30" s="6" t="s">
        <v>17</v>
      </c>
      <c r="F30" s="5">
        <f>+NPV(C30,D28:M28)+C28</f>
        <v>44447.006159625831</v>
      </c>
      <c r="G30" s="2"/>
      <c r="H30" s="2"/>
      <c r="I30" s="2"/>
      <c r="J30" s="2"/>
      <c r="K30" s="2"/>
      <c r="L30" s="2"/>
      <c r="M30" s="2"/>
    </row>
    <row r="31" spans="2:13" x14ac:dyDescent="0.25">
      <c r="E31" s="7" t="s">
        <v>18</v>
      </c>
      <c r="F31" s="1">
        <f>+IRR(C28:M28)</f>
        <v>0.22457634878080523</v>
      </c>
    </row>
  </sheetData>
  <mergeCells count="1">
    <mergeCell ref="B5:M6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Completo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Calle</dc:creator>
  <cp:lastModifiedBy>Marco Calle</cp:lastModifiedBy>
  <dcterms:created xsi:type="dcterms:W3CDTF">2022-07-11T13:50:53Z</dcterms:created>
  <dcterms:modified xsi:type="dcterms:W3CDTF">2022-12-27T01:59:06Z</dcterms:modified>
</cp:coreProperties>
</file>